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akans\Downloads\"/>
    </mc:Choice>
  </mc:AlternateContent>
  <xr:revisionPtr revIDLastSave="0" documentId="13_ncr:1_{1651DD2A-EBDE-4C4F-A8F4-CBDD80510C5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cement Record" sheetId="1" r:id="rId1"/>
    <sheet name="M. Tech" sheetId="2" r:id="rId2"/>
    <sheet name="Sheet6" sheetId="3" r:id="rId3"/>
  </sheets>
  <calcPr calcId="191029"/>
</workbook>
</file>

<file path=xl/calcChain.xml><?xml version="1.0" encoding="utf-8"?>
<calcChain xmlns="http://schemas.openxmlformats.org/spreadsheetml/2006/main">
  <c r="I58" i="1" l="1"/>
  <c r="C35" i="1"/>
  <c r="C32" i="1"/>
  <c r="C31" i="1"/>
  <c r="C19" i="1"/>
  <c r="C18" i="1"/>
  <c r="C17" i="1"/>
  <c r="C16" i="1"/>
  <c r="C15" i="1"/>
  <c r="C14" i="1"/>
  <c r="C13" i="1"/>
  <c r="C12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<sst xmlns="http://schemas.openxmlformats.org/spreadsheetml/2006/main" count="417" uniqueCount="141">
  <si>
    <t>Electrical Placed Students 2020-21</t>
  </si>
  <si>
    <t>S.no</t>
  </si>
  <si>
    <t>Name</t>
  </si>
  <si>
    <t>Roll No</t>
  </si>
  <si>
    <t>Company</t>
  </si>
  <si>
    <t>Profile</t>
  </si>
  <si>
    <t>CTC (LPA)</t>
  </si>
  <si>
    <t>Source</t>
  </si>
  <si>
    <t>Sector</t>
  </si>
  <si>
    <t>Joining (Y/N)</t>
  </si>
  <si>
    <t>2nd Company</t>
  </si>
  <si>
    <t>CTC</t>
  </si>
  <si>
    <t>Simran Bajaj</t>
  </si>
  <si>
    <t>Paytm</t>
  </si>
  <si>
    <t>Software Engineer</t>
  </si>
  <si>
    <t>On-campus</t>
  </si>
  <si>
    <t>Non-core</t>
  </si>
  <si>
    <t>Y</t>
  </si>
  <si>
    <t>Khushi Joshi</t>
  </si>
  <si>
    <t>Deloitte</t>
  </si>
  <si>
    <t>BTA</t>
  </si>
  <si>
    <t xml:space="preserve"> </t>
  </si>
  <si>
    <t>Yash Bhojak</t>
  </si>
  <si>
    <t>Aswathy Varma</t>
  </si>
  <si>
    <t>Mullapudi sri sai tejaswini</t>
  </si>
  <si>
    <t>Ankit Ranjan</t>
  </si>
  <si>
    <t>Rishabh Mishra</t>
  </si>
  <si>
    <t>Incture Technologies</t>
  </si>
  <si>
    <t>Associate Consultant</t>
  </si>
  <si>
    <t>Anish</t>
  </si>
  <si>
    <t>Soumya Banga</t>
  </si>
  <si>
    <t>ZS Associates</t>
  </si>
  <si>
    <t>BOA</t>
  </si>
  <si>
    <t>Aayushi Upadhyay</t>
  </si>
  <si>
    <t>O9 Solutions</t>
  </si>
  <si>
    <t>Consultant</t>
  </si>
  <si>
    <t>Aishwarya Sahu</t>
  </si>
  <si>
    <t>TCS</t>
  </si>
  <si>
    <t>Ninja</t>
  </si>
  <si>
    <t>N</t>
  </si>
  <si>
    <t>Devanshi Verma</t>
  </si>
  <si>
    <t>Shreyash Ganvir</t>
  </si>
  <si>
    <t>Gottam Manideepika</t>
  </si>
  <si>
    <t>Seema</t>
  </si>
  <si>
    <t>Capgemini</t>
  </si>
  <si>
    <t>Senior Analyst</t>
  </si>
  <si>
    <t>Benson P Xavier</t>
  </si>
  <si>
    <t>Vikas Tangudu</t>
  </si>
  <si>
    <t xml:space="preserve">TCS </t>
  </si>
  <si>
    <t>Digital Profile</t>
  </si>
  <si>
    <t>Sandhipamu Abhilash</t>
  </si>
  <si>
    <t>Nokia</t>
  </si>
  <si>
    <t>GET</t>
  </si>
  <si>
    <t>Jaydeep Malviya</t>
  </si>
  <si>
    <t>Wipro</t>
  </si>
  <si>
    <t>Project Engineer</t>
  </si>
  <si>
    <t>Shivansh Gupta</t>
  </si>
  <si>
    <t>Abhijeet Singh</t>
  </si>
  <si>
    <t>Oracle GSD</t>
  </si>
  <si>
    <t>Rakshit Dutta</t>
  </si>
  <si>
    <t>Larsen &amp; Tubro limited</t>
  </si>
  <si>
    <t>Core</t>
  </si>
  <si>
    <t>Nupur Saxena</t>
  </si>
  <si>
    <t>Bipti Sahu</t>
  </si>
  <si>
    <t>Kanak Lata Sonwani</t>
  </si>
  <si>
    <t>Infosys</t>
  </si>
  <si>
    <t>System Engineer</t>
  </si>
  <si>
    <t>Manithna Lohitha</t>
  </si>
  <si>
    <t>Rayala Gaythri</t>
  </si>
  <si>
    <t>Innovator</t>
  </si>
  <si>
    <t>Shivam Singh rajawat</t>
  </si>
  <si>
    <t>Satyam Pandey</t>
  </si>
  <si>
    <t>CGI</t>
  </si>
  <si>
    <t>Off-campus</t>
  </si>
  <si>
    <t>Aditya Srivastava</t>
  </si>
  <si>
    <t>Pyla Prasannalakshmi</t>
  </si>
  <si>
    <t>FIAPL</t>
  </si>
  <si>
    <t>Divyant Pratap</t>
  </si>
  <si>
    <t>Rishabh Vishwakarma</t>
  </si>
  <si>
    <t>Netcracker</t>
  </si>
  <si>
    <t>Associate Software Engineer</t>
  </si>
  <si>
    <t>Gupshup</t>
  </si>
  <si>
    <t>SDE</t>
  </si>
  <si>
    <t>Ashutosh Kumar</t>
  </si>
  <si>
    <t>Rashmi Poya</t>
  </si>
  <si>
    <t>Tata Power</t>
  </si>
  <si>
    <t>Jayant Kumar</t>
  </si>
  <si>
    <t>Tanmay Joadder</t>
  </si>
  <si>
    <t>Kaushal</t>
  </si>
  <si>
    <t>Praveen Kumar Verma</t>
  </si>
  <si>
    <t>IFB Industries</t>
  </si>
  <si>
    <t>Aryaka Shandilya</t>
  </si>
  <si>
    <t>CEAT</t>
  </si>
  <si>
    <t>Prakhar Richhariya</t>
  </si>
  <si>
    <t>Cognizant</t>
  </si>
  <si>
    <t xml:space="preserve">Software Developer </t>
  </si>
  <si>
    <t>Mahendra Kumar Gavel</t>
  </si>
  <si>
    <t>Euphotic Labs</t>
  </si>
  <si>
    <t>Electronic Hardware Engineer</t>
  </si>
  <si>
    <t>Balaji Jangde</t>
  </si>
  <si>
    <t>Majji Karthik</t>
  </si>
  <si>
    <t xml:space="preserve">Capgemini </t>
  </si>
  <si>
    <t>Kantar</t>
  </si>
  <si>
    <t>Abhishek Kumar Gupta</t>
  </si>
  <si>
    <t>Byjus</t>
  </si>
  <si>
    <t>BDA</t>
  </si>
  <si>
    <t>R Prabhakaran</t>
  </si>
  <si>
    <t>AuthBridge</t>
  </si>
  <si>
    <t>Prabhat Singh Baghel</t>
  </si>
  <si>
    <t>JSPL</t>
  </si>
  <si>
    <t>Non core</t>
  </si>
  <si>
    <t>Puneet Shukla</t>
  </si>
  <si>
    <t>P Sai Shankar Patro</t>
  </si>
  <si>
    <t>Ashwani Sharma</t>
  </si>
  <si>
    <t>JSW Dolvi</t>
  </si>
  <si>
    <t>Lakshya Kumar Malav</t>
  </si>
  <si>
    <t>Jagannath Prasad Swain</t>
  </si>
  <si>
    <t>Ankit Singh</t>
  </si>
  <si>
    <t>Sumit Roshan</t>
  </si>
  <si>
    <t>APL Apollo Tubes Ltd.</t>
  </si>
  <si>
    <t>Average CTC</t>
  </si>
  <si>
    <t>Double Offers</t>
  </si>
  <si>
    <t>Electrical Placed Students 2020-21 (M. Tech)</t>
  </si>
  <si>
    <t>Bhumika Shyam Agarkar</t>
  </si>
  <si>
    <t>BioUrja India Infra Pvt. Ltd.</t>
  </si>
  <si>
    <t>Graduate power analyst</t>
  </si>
  <si>
    <t>#</t>
  </si>
  <si>
    <t>Minimum CTC</t>
  </si>
  <si>
    <t>Maximum CTC</t>
  </si>
  <si>
    <t>2019 Batch</t>
  </si>
  <si>
    <t>5.50 LPA</t>
  </si>
  <si>
    <t>8 LPA</t>
  </si>
  <si>
    <t>6.0 LPA</t>
  </si>
  <si>
    <t>2020 Batch</t>
  </si>
  <si>
    <t>4.65 LPA</t>
  </si>
  <si>
    <t>10.11 LPA</t>
  </si>
  <si>
    <t>6.2 LPA</t>
  </si>
  <si>
    <t>2021 Batch</t>
  </si>
  <si>
    <t>5 LPA</t>
  </si>
  <si>
    <t>13.5 LPA</t>
  </si>
  <si>
    <t>7.1 LPA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</si>
</sst>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9">
    <font>
      <sz val="10"/>
      <color rgb="FF000000"/>
      <name val="Arial"/>
    </font>
    <font>
      <b/>
      <sz val="24"/>
      <color rgb="FF000000"/>
      <name val="Arial"/>
    </font>
    <font>
      <sz val="10"/>
      <name val="Arial"/>
    </font>
    <font>
      <sz val="10"/>
      <color theme="1"/>
      <name val="Arial"/>
    </font>
    <font>
      <b/>
      <sz val="12"/>
      <color rgb="FF000000"/>
      <name val="Arial"/>
    </font>
    <font>
      <b/>
      <sz val="12"/>
      <color theme="1"/>
      <name val="Arial"/>
    </font>
    <font>
      <sz val="12"/>
      <color theme="1"/>
      <name val="Arial"/>
    </font>
    <font>
      <sz val="10"/>
      <color rgb="FF000000"/>
      <name val="&quot;Segoe UI Semibold&quot;"/>
    </font>
    <font>
      <sz val="10"/>
      <color rgb="FF000000"/>
      <name val="Arial"/>
    </font>
  </fonts>
  <fills count="10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00FF00"/>
        <bgColor rgb="FF00FF00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/>
    <xf numFmtId="0" fontId="3" fillId="5" borderId="4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7" borderId="0" xfId="0" applyFont="1" applyFill="1" applyAlignment="1">
      <alignment horizontal="center"/>
    </xf>
    <xf numFmtId="0" fontId="3" fillId="9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1000"/>
  <sheetViews>
    <sheetView tabSelected="1" workbookViewId="0">
      <selection sqref="A1:O1"/>
    </sheetView>
  </sheetViews>
  <sheetFormatPr defaultColWidth="14.44140625" defaultRowHeight="15.75" customHeight="1"/>
  <cols>
    <col min="1" max="1" width="6.33203125" customWidth="1"/>
    <col min="2" max="2" width="21.5546875" customWidth="1"/>
    <col min="4" max="4" width="19.5546875" customWidth="1"/>
    <col min="5" max="5" width="21.88671875" customWidth="1"/>
    <col min="9" max="9" width="15.6640625" customWidth="1"/>
  </cols>
  <sheetData>
    <row r="1" spans="1:28" ht="30.6" customHeight="1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2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4" t="s">
        <v>9</v>
      </c>
      <c r="J2" s="5" t="s">
        <v>10</v>
      </c>
      <c r="K2" s="5" t="s">
        <v>5</v>
      </c>
      <c r="L2" s="5" t="s">
        <v>7</v>
      </c>
      <c r="M2" s="5" t="s">
        <v>8</v>
      </c>
      <c r="N2" s="5" t="s">
        <v>11</v>
      </c>
      <c r="O2" s="5" t="s">
        <v>9</v>
      </c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pans="1:28">
      <c r="A3" s="7">
        <v>1</v>
      </c>
      <c r="B3" s="8" t="s">
        <v>12</v>
      </c>
      <c r="C3" s="8">
        <f ca="1">IFERROR(__xludf.DUMMYFUNCTION("VLOOKUP(B3,IMPORTRANGE(""1dQrlz4NH_0d6zHLrwKlXPKeq94kpiI1eyUTvnWW01TU"",""ALL REGISTERED STUDENTS!$B2:$Z878""),3,False)"),17117081)</f>
        <v>17117081</v>
      </c>
      <c r="D3" s="8" t="s">
        <v>13</v>
      </c>
      <c r="E3" s="7" t="s">
        <v>14</v>
      </c>
      <c r="F3" s="8">
        <v>9</v>
      </c>
      <c r="G3" s="7" t="s">
        <v>15</v>
      </c>
      <c r="H3" s="7" t="s">
        <v>16</v>
      </c>
      <c r="I3" s="7" t="s">
        <v>17</v>
      </c>
      <c r="J3" s="8"/>
      <c r="K3" s="8"/>
      <c r="L3" s="8"/>
      <c r="M3" s="8"/>
      <c r="N3" s="8"/>
      <c r="O3" s="8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>
      <c r="A4" s="7">
        <v>2</v>
      </c>
      <c r="B4" s="8" t="s">
        <v>18</v>
      </c>
      <c r="C4" s="8">
        <f ca="1">IFERROR(__xludf.DUMMYFUNCTION("VLOOKUP(B4,IMPORTRANGE(""1dQrlz4NH_0d6zHLrwKlXPKeq94kpiI1eyUTvnWW01TU"",""ALL REGISTERED STUDENTS!$B2:$Z878""),3,False)"),17117904)</f>
        <v>17117904</v>
      </c>
      <c r="D4" s="8" t="s">
        <v>19</v>
      </c>
      <c r="E4" s="8" t="s">
        <v>20</v>
      </c>
      <c r="F4" s="8">
        <v>7.6</v>
      </c>
      <c r="G4" s="7" t="s">
        <v>15</v>
      </c>
      <c r="H4" s="7" t="s">
        <v>16</v>
      </c>
      <c r="I4" s="7" t="s">
        <v>17</v>
      </c>
      <c r="J4" s="8"/>
      <c r="K4" s="7" t="s">
        <v>21</v>
      </c>
      <c r="L4" s="8"/>
      <c r="M4" s="8"/>
      <c r="N4" s="8"/>
      <c r="O4" s="8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>
      <c r="A5" s="7">
        <v>3</v>
      </c>
      <c r="B5" s="8" t="s">
        <v>22</v>
      </c>
      <c r="C5" s="8">
        <f ca="1">IFERROR(__xludf.DUMMYFUNCTION("VLOOKUP(B5,IMPORTRANGE(""1dQrlz4NH_0d6zHLrwKlXPKeq94kpiI1eyUTvnWW01TU"",""ALL REGISTERED STUDENTS!$B2:$Z878""),3,False)"),17117089)</f>
        <v>17117089</v>
      </c>
      <c r="D5" s="8" t="s">
        <v>19</v>
      </c>
      <c r="E5" s="8" t="s">
        <v>20</v>
      </c>
      <c r="F5" s="8">
        <v>7.6</v>
      </c>
      <c r="G5" s="7" t="s">
        <v>15</v>
      </c>
      <c r="H5" s="7" t="s">
        <v>16</v>
      </c>
      <c r="I5" s="7" t="s">
        <v>17</v>
      </c>
      <c r="J5" s="8"/>
      <c r="K5" s="8"/>
      <c r="L5" s="8"/>
      <c r="M5" s="8"/>
      <c r="N5" s="8"/>
      <c r="O5" s="8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>
      <c r="A6" s="7">
        <v>4</v>
      </c>
      <c r="B6" s="8" t="s">
        <v>23</v>
      </c>
      <c r="C6" s="8">
        <f ca="1">IFERROR(__xludf.DUMMYFUNCTION("VLOOKUP(B6,IMPORTRANGE(""1dQrlz4NH_0d6zHLrwKlXPKeq94kpiI1eyUTvnWW01TU"",""ALL REGISTERED STUDENTS!$B2:$Z878""),3,False)"),17117018)</f>
        <v>17117018</v>
      </c>
      <c r="D6" s="8" t="s">
        <v>19</v>
      </c>
      <c r="E6" s="8" t="s">
        <v>20</v>
      </c>
      <c r="F6" s="8">
        <v>7.6</v>
      </c>
      <c r="G6" s="7" t="s">
        <v>15</v>
      </c>
      <c r="H6" s="7" t="s">
        <v>16</v>
      </c>
      <c r="I6" s="7" t="s">
        <v>17</v>
      </c>
      <c r="J6" s="8"/>
      <c r="K6" s="8"/>
      <c r="L6" s="8"/>
      <c r="M6" s="8"/>
      <c r="N6" s="8"/>
      <c r="O6" s="8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>
      <c r="A7" s="7">
        <v>5</v>
      </c>
      <c r="B7" s="8" t="s">
        <v>24</v>
      </c>
      <c r="C7" s="8">
        <f ca="1">IFERROR(__xludf.DUMMYFUNCTION("VLOOKUP(B7,IMPORTRANGE(""1dQrlz4NH_0d6zHLrwKlXPKeq94kpiI1eyUTvnWW01TU"",""ALL REGISTERED STUDENTS!$B2:$Z878""),3,False)"),17117051)</f>
        <v>17117051</v>
      </c>
      <c r="D7" s="8" t="s">
        <v>19</v>
      </c>
      <c r="E7" s="8" t="s">
        <v>20</v>
      </c>
      <c r="F7" s="8">
        <v>7.6</v>
      </c>
      <c r="G7" s="7" t="s">
        <v>15</v>
      </c>
      <c r="H7" s="7" t="s">
        <v>16</v>
      </c>
      <c r="I7" s="7" t="s">
        <v>17</v>
      </c>
      <c r="J7" s="8"/>
      <c r="K7" s="8"/>
      <c r="L7" s="8"/>
      <c r="M7" s="8"/>
      <c r="N7" s="8"/>
      <c r="O7" s="8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>
      <c r="A8" s="7">
        <v>6</v>
      </c>
      <c r="B8" s="7" t="s">
        <v>25</v>
      </c>
      <c r="C8" s="8">
        <f ca="1">IFERROR(__xludf.DUMMYFUNCTION("VLOOKUP(B8,IMPORTRANGE(""1dQrlz4NH_0d6zHLrwKlXPKeq94kpiI1eyUTvnWW01TU"",""ALL REGISTERED STUDENTS!$B2:$Z878""),3,False)"),17117902)</f>
        <v>17117902</v>
      </c>
      <c r="D8" s="8" t="s">
        <v>19</v>
      </c>
      <c r="E8" s="8" t="s">
        <v>20</v>
      </c>
      <c r="F8" s="8">
        <v>7.6</v>
      </c>
      <c r="G8" s="7" t="s">
        <v>15</v>
      </c>
      <c r="H8" s="7" t="s">
        <v>16</v>
      </c>
      <c r="I8" s="7" t="s">
        <v>17</v>
      </c>
      <c r="J8" s="8"/>
      <c r="K8" s="8"/>
      <c r="L8" s="8"/>
      <c r="M8" s="8"/>
      <c r="N8" s="8"/>
      <c r="O8" s="8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>
      <c r="A9" s="7">
        <v>7</v>
      </c>
      <c r="B9" s="8" t="s">
        <v>26</v>
      </c>
      <c r="C9" s="8">
        <v>17117067</v>
      </c>
      <c r="D9" s="8" t="s">
        <v>27</v>
      </c>
      <c r="E9" s="8" t="s">
        <v>28</v>
      </c>
      <c r="F9" s="8">
        <v>8</v>
      </c>
      <c r="G9" s="7" t="s">
        <v>15</v>
      </c>
      <c r="H9" s="7" t="s">
        <v>16</v>
      </c>
      <c r="I9" s="7" t="s">
        <v>17</v>
      </c>
      <c r="J9" s="8"/>
      <c r="K9" s="8"/>
      <c r="L9" s="8"/>
      <c r="M9" s="8"/>
      <c r="N9" s="8"/>
      <c r="O9" s="8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>
      <c r="A10" s="7">
        <v>8</v>
      </c>
      <c r="B10" s="8" t="s">
        <v>29</v>
      </c>
      <c r="C10" s="8">
        <v>17117012</v>
      </c>
      <c r="D10" s="8" t="s">
        <v>27</v>
      </c>
      <c r="E10" s="8" t="s">
        <v>28</v>
      </c>
      <c r="F10" s="8">
        <v>8</v>
      </c>
      <c r="G10" s="7" t="s">
        <v>15</v>
      </c>
      <c r="H10" s="7" t="s">
        <v>16</v>
      </c>
      <c r="I10" s="7" t="s">
        <v>17</v>
      </c>
      <c r="J10" s="8"/>
      <c r="K10" s="8"/>
      <c r="L10" s="8"/>
      <c r="M10" s="8"/>
      <c r="N10" s="8"/>
      <c r="O10" s="8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>
      <c r="A11" s="7">
        <v>9</v>
      </c>
      <c r="B11" s="8" t="s">
        <v>30</v>
      </c>
      <c r="C11" s="8">
        <v>17117082</v>
      </c>
      <c r="D11" s="8" t="s">
        <v>31</v>
      </c>
      <c r="E11" s="7" t="s">
        <v>32</v>
      </c>
      <c r="F11" s="8">
        <v>13.56</v>
      </c>
      <c r="G11" s="7" t="s">
        <v>15</v>
      </c>
      <c r="H11" s="7" t="s">
        <v>16</v>
      </c>
      <c r="I11" s="7" t="s">
        <v>17</v>
      </c>
      <c r="J11" s="8"/>
      <c r="K11" s="8"/>
      <c r="L11" s="8"/>
      <c r="M11" s="8"/>
      <c r="N11" s="8"/>
      <c r="O11" s="8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>
      <c r="A12" s="7">
        <v>10</v>
      </c>
      <c r="B12" s="9" t="s">
        <v>33</v>
      </c>
      <c r="C12" s="8">
        <f ca="1">IFERROR(__xludf.DUMMYFUNCTION("VLOOKUP(B12,IMPORTRANGE(""1dQrlz4NH_0d6zHLrwKlXPKeq94kpiI1eyUTvnWW01TU"",""ALL REGISTERED STUDENTS!$B2:$Z878""),3,False)"),17117001)</f>
        <v>17117001</v>
      </c>
      <c r="D12" s="8" t="s">
        <v>34</v>
      </c>
      <c r="E12" s="8" t="s">
        <v>35</v>
      </c>
      <c r="F12" s="8">
        <v>8.6300000000000008</v>
      </c>
      <c r="G12" s="7" t="s">
        <v>15</v>
      </c>
      <c r="H12" s="7" t="s">
        <v>16</v>
      </c>
      <c r="I12" s="7" t="s">
        <v>17</v>
      </c>
      <c r="J12" s="8"/>
      <c r="K12" s="8"/>
      <c r="L12" s="8"/>
      <c r="M12" s="8"/>
      <c r="N12" s="8"/>
      <c r="O12" s="8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>
      <c r="A13" s="10">
        <v>11</v>
      </c>
      <c r="B13" s="11" t="s">
        <v>36</v>
      </c>
      <c r="C13" s="12">
        <f ca="1">IFERROR(__xludf.DUMMYFUNCTION("VLOOKUP(B13,IMPORTRANGE(""1dQrlz4NH_0d6zHLrwKlXPKeq94kpiI1eyUTvnWW01TU"",""ALL REGISTERED STUDENTS!$B2:$Z878""),3,False)"),17117008)</f>
        <v>17117008</v>
      </c>
      <c r="D13" s="12" t="s">
        <v>34</v>
      </c>
      <c r="E13" s="12" t="s">
        <v>35</v>
      </c>
      <c r="F13" s="12">
        <v>8.6300000000000008</v>
      </c>
      <c r="G13" s="10" t="s">
        <v>15</v>
      </c>
      <c r="H13" s="10" t="s">
        <v>16</v>
      </c>
      <c r="I13" s="10" t="s">
        <v>17</v>
      </c>
      <c r="J13" s="10" t="s">
        <v>37</v>
      </c>
      <c r="K13" s="10" t="s">
        <v>38</v>
      </c>
      <c r="L13" s="10" t="s">
        <v>15</v>
      </c>
      <c r="M13" s="10" t="s">
        <v>16</v>
      </c>
      <c r="N13" s="10">
        <v>3.6</v>
      </c>
      <c r="O13" s="10" t="s">
        <v>39</v>
      </c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</row>
    <row r="14" spans="1:28">
      <c r="A14" s="7">
        <v>12</v>
      </c>
      <c r="B14" s="9" t="s">
        <v>40</v>
      </c>
      <c r="C14" s="8">
        <f ca="1">IFERROR(__xludf.DUMMYFUNCTION("VLOOKUP(B14,IMPORTRANGE(""1dQrlz4NH_0d6zHLrwKlXPKeq94kpiI1eyUTvnWW01TU"",""ALL REGISTERED STUDENTS!$B2:$Z878""),3,False)"),17117026)</f>
        <v>17117026</v>
      </c>
      <c r="D14" s="8" t="s">
        <v>34</v>
      </c>
      <c r="E14" s="8" t="s">
        <v>35</v>
      </c>
      <c r="F14" s="8">
        <v>8.6300000000000008</v>
      </c>
      <c r="G14" s="7" t="s">
        <v>15</v>
      </c>
      <c r="H14" s="7" t="s">
        <v>16</v>
      </c>
      <c r="I14" s="7" t="s">
        <v>17</v>
      </c>
      <c r="J14" s="8"/>
      <c r="K14" s="8"/>
      <c r="L14" s="8"/>
      <c r="M14" s="8"/>
      <c r="N14" s="8"/>
      <c r="O14" s="8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>
      <c r="A15" s="7">
        <v>13</v>
      </c>
      <c r="B15" s="14" t="s">
        <v>41</v>
      </c>
      <c r="C15" s="8">
        <f ca="1">IFERROR(__xludf.DUMMYFUNCTION("VLOOKUP(B15,IMPORTRANGE(""1dQrlz4NH_0d6zHLrwKlXPKeq94kpiI1eyUTvnWW01TU"",""ALL REGISTERED STUDENTS!$B2:$Z878""),3,False)"),17117077)</f>
        <v>17117077</v>
      </c>
      <c r="D15" s="8" t="s">
        <v>34</v>
      </c>
      <c r="E15" s="8" t="s">
        <v>35</v>
      </c>
      <c r="F15" s="8">
        <v>8.6300000000000008</v>
      </c>
      <c r="G15" s="7" t="s">
        <v>15</v>
      </c>
      <c r="H15" s="7" t="s">
        <v>16</v>
      </c>
      <c r="I15" s="7" t="s">
        <v>17</v>
      </c>
      <c r="J15" s="8"/>
      <c r="K15" s="8"/>
      <c r="L15" s="8"/>
      <c r="M15" s="8"/>
      <c r="N15" s="8"/>
      <c r="O15" s="8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>
      <c r="A16" s="7">
        <v>14</v>
      </c>
      <c r="B16" s="8" t="s">
        <v>42</v>
      </c>
      <c r="C16" s="8">
        <f ca="1">IFERROR(__xludf.DUMMYFUNCTION("VLOOKUP(B16,IMPORTRANGE(""1dQrlz4NH_0d6zHLrwKlXPKeq94kpiI1eyUTvnWW01TU"",""ALL REGISTERED STUDENTS!$B2:$Z878""),3,False)"),17117032)</f>
        <v>17117032</v>
      </c>
      <c r="D16" s="8" t="s">
        <v>34</v>
      </c>
      <c r="E16" s="8" t="s">
        <v>35</v>
      </c>
      <c r="F16" s="8">
        <v>8.6300000000000008</v>
      </c>
      <c r="G16" s="7" t="s">
        <v>15</v>
      </c>
      <c r="H16" s="7" t="s">
        <v>16</v>
      </c>
      <c r="I16" s="7" t="s">
        <v>17</v>
      </c>
      <c r="J16" s="8"/>
      <c r="K16" s="8"/>
      <c r="L16" s="8"/>
      <c r="M16" s="8"/>
      <c r="N16" s="8"/>
      <c r="O16" s="8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>
      <c r="A17" s="7">
        <v>15</v>
      </c>
      <c r="B17" s="8" t="s">
        <v>43</v>
      </c>
      <c r="C17" s="8">
        <f ca="1">IFERROR(__xludf.DUMMYFUNCTION("VLOOKUP(B17,IMPORTRANGE(""1dQrlz4NH_0d6zHLrwKlXPKeq94kpiI1eyUTvnWW01TU"",""ALL REGISTERED STUDENTS!$B2:$Z878""),3,False)"),17117073)</f>
        <v>17117073</v>
      </c>
      <c r="D17" s="7" t="s">
        <v>44</v>
      </c>
      <c r="E17" s="15" t="s">
        <v>45</v>
      </c>
      <c r="F17" s="8">
        <v>6.8</v>
      </c>
      <c r="G17" s="7" t="s">
        <v>15</v>
      </c>
      <c r="H17" s="7" t="s">
        <v>16</v>
      </c>
      <c r="I17" s="7" t="s">
        <v>17</v>
      </c>
      <c r="J17" s="8"/>
      <c r="K17" s="8"/>
      <c r="L17" s="8"/>
      <c r="M17" s="8"/>
      <c r="N17" s="8"/>
      <c r="O17" s="8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>
      <c r="A18" s="7">
        <v>16</v>
      </c>
      <c r="B18" s="8" t="s">
        <v>46</v>
      </c>
      <c r="C18" s="8">
        <f ca="1">IFERROR(__xludf.DUMMYFUNCTION("VLOOKUP(B18,IMPORTRANGE(""1dQrlz4NH_0d6zHLrwKlXPKeq94kpiI1eyUTvnWW01TU"",""ALL REGISTERED STUDENTS!$B2:$Z878""),3,False)"),17117021)</f>
        <v>17117021</v>
      </c>
      <c r="D18" s="8" t="s">
        <v>44</v>
      </c>
      <c r="E18" s="8" t="s">
        <v>45</v>
      </c>
      <c r="F18" s="8">
        <v>6.8</v>
      </c>
      <c r="G18" s="7" t="s">
        <v>15</v>
      </c>
      <c r="H18" s="7" t="s">
        <v>16</v>
      </c>
      <c r="I18" s="7" t="s">
        <v>17</v>
      </c>
      <c r="J18" s="8"/>
      <c r="K18" s="8"/>
      <c r="L18" s="8"/>
      <c r="M18" s="8"/>
      <c r="N18" s="8"/>
      <c r="O18" s="8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>
      <c r="A19" s="7">
        <v>17</v>
      </c>
      <c r="B19" s="16" t="s">
        <v>47</v>
      </c>
      <c r="C19" s="16">
        <f ca="1">IFERROR(__xludf.DUMMYFUNCTION("IFERROR(VLOOKUP(B19,IMPORTRANGE(""1dQrlz4NH_0d6zHLrwKlXPKeq94kpiI1eyUTvnWW01TU"",""ALL REGISTERED STUDENTS!$B2:$Z878""),3,False),"" "")"),17117085)</f>
        <v>17117085</v>
      </c>
      <c r="D19" s="16" t="s">
        <v>48</v>
      </c>
      <c r="E19" s="16" t="s">
        <v>49</v>
      </c>
      <c r="F19" s="7">
        <v>7</v>
      </c>
      <c r="G19" s="7" t="s">
        <v>15</v>
      </c>
      <c r="H19" s="7" t="s">
        <v>16</v>
      </c>
      <c r="I19" s="7" t="s">
        <v>17</v>
      </c>
      <c r="J19" s="8"/>
      <c r="K19" s="8"/>
      <c r="L19" s="8"/>
      <c r="M19" s="8"/>
      <c r="N19" s="8"/>
      <c r="O19" s="8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>
      <c r="A20" s="7">
        <v>18</v>
      </c>
      <c r="B20" s="7" t="s">
        <v>50</v>
      </c>
      <c r="C20" s="7">
        <v>17117071</v>
      </c>
      <c r="D20" s="7" t="s">
        <v>51</v>
      </c>
      <c r="E20" s="7" t="s">
        <v>52</v>
      </c>
      <c r="F20" s="7">
        <v>7</v>
      </c>
      <c r="G20" s="7" t="s">
        <v>15</v>
      </c>
      <c r="H20" s="7" t="s">
        <v>16</v>
      </c>
      <c r="I20" s="7" t="s">
        <v>17</v>
      </c>
      <c r="J20" s="8"/>
      <c r="K20" s="8"/>
      <c r="L20" s="8"/>
      <c r="M20" s="8"/>
      <c r="N20" s="8"/>
      <c r="O20" s="8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>
      <c r="A21" s="7">
        <v>19</v>
      </c>
      <c r="B21" s="7" t="s">
        <v>53</v>
      </c>
      <c r="C21" s="7">
        <v>17117037</v>
      </c>
      <c r="D21" s="7" t="s">
        <v>54</v>
      </c>
      <c r="E21" s="7" t="s">
        <v>55</v>
      </c>
      <c r="F21" s="7">
        <v>6.5</v>
      </c>
      <c r="G21" s="7" t="s">
        <v>15</v>
      </c>
      <c r="H21" s="7" t="s">
        <v>16</v>
      </c>
      <c r="I21" s="7" t="s">
        <v>17</v>
      </c>
      <c r="J21" s="8"/>
      <c r="K21" s="8"/>
      <c r="L21" s="8"/>
      <c r="M21" s="8"/>
      <c r="N21" s="8"/>
      <c r="O21" s="8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>
      <c r="A22" s="7">
        <v>20</v>
      </c>
      <c r="B22" s="7" t="s">
        <v>56</v>
      </c>
      <c r="C22" s="7">
        <v>17117075</v>
      </c>
      <c r="D22" s="7" t="s">
        <v>54</v>
      </c>
      <c r="E22" s="7" t="s">
        <v>55</v>
      </c>
      <c r="F22" s="7">
        <v>6.5</v>
      </c>
      <c r="G22" s="7" t="s">
        <v>15</v>
      </c>
      <c r="H22" s="7" t="s">
        <v>16</v>
      </c>
      <c r="I22" s="7" t="s">
        <v>17</v>
      </c>
      <c r="J22" s="8"/>
      <c r="K22" s="8"/>
      <c r="L22" s="8"/>
      <c r="M22" s="8"/>
      <c r="N22" s="8"/>
      <c r="O22" s="8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>
      <c r="A23" s="10">
        <v>21</v>
      </c>
      <c r="B23" s="10" t="s">
        <v>57</v>
      </c>
      <c r="C23" s="10">
        <v>17117002</v>
      </c>
      <c r="D23" s="10" t="s">
        <v>58</v>
      </c>
      <c r="E23" s="10" t="s">
        <v>28</v>
      </c>
      <c r="F23" s="10">
        <v>6.8</v>
      </c>
      <c r="G23" s="10" t="s">
        <v>15</v>
      </c>
      <c r="H23" s="10" t="s">
        <v>16</v>
      </c>
      <c r="I23" s="10" t="s">
        <v>17</v>
      </c>
      <c r="J23" s="10" t="s">
        <v>37</v>
      </c>
      <c r="K23" s="10" t="s">
        <v>38</v>
      </c>
      <c r="L23" s="10" t="s">
        <v>15</v>
      </c>
      <c r="M23" s="10" t="s">
        <v>16</v>
      </c>
      <c r="N23" s="10">
        <v>3.6</v>
      </c>
      <c r="O23" s="10" t="s">
        <v>39</v>
      </c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</row>
    <row r="24" spans="1:28">
      <c r="A24" s="7">
        <v>22</v>
      </c>
      <c r="B24" s="7" t="s">
        <v>59</v>
      </c>
      <c r="C24" s="7">
        <v>17117064</v>
      </c>
      <c r="D24" s="7" t="s">
        <v>60</v>
      </c>
      <c r="E24" s="17" t="s">
        <v>52</v>
      </c>
      <c r="F24" s="7">
        <v>6</v>
      </c>
      <c r="G24" s="7" t="s">
        <v>15</v>
      </c>
      <c r="H24" s="7" t="s">
        <v>61</v>
      </c>
      <c r="I24" s="7" t="s">
        <v>17</v>
      </c>
      <c r="J24" s="8"/>
      <c r="K24" s="8"/>
      <c r="L24" s="8"/>
      <c r="M24" s="8"/>
      <c r="N24" s="8"/>
      <c r="O24" s="8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>
      <c r="A25" s="7">
        <v>23</v>
      </c>
      <c r="B25" s="7" t="s">
        <v>62</v>
      </c>
      <c r="C25" s="7">
        <v>17117053</v>
      </c>
      <c r="D25" s="7" t="s">
        <v>60</v>
      </c>
      <c r="E25" s="17" t="s">
        <v>52</v>
      </c>
      <c r="F25" s="7">
        <v>6</v>
      </c>
      <c r="G25" s="7" t="s">
        <v>15</v>
      </c>
      <c r="H25" s="7" t="s">
        <v>61</v>
      </c>
      <c r="I25" s="7" t="s">
        <v>17</v>
      </c>
      <c r="J25" s="8"/>
      <c r="K25" s="8"/>
      <c r="L25" s="8"/>
      <c r="M25" s="8"/>
      <c r="N25" s="8"/>
      <c r="O25" s="8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>
      <c r="A26" s="7">
        <v>24</v>
      </c>
      <c r="B26" s="7" t="s">
        <v>63</v>
      </c>
      <c r="C26" s="7">
        <v>17117023</v>
      </c>
      <c r="D26" s="7" t="s">
        <v>60</v>
      </c>
      <c r="E26" s="17" t="s">
        <v>52</v>
      </c>
      <c r="F26" s="7">
        <v>6</v>
      </c>
      <c r="G26" s="7" t="s">
        <v>15</v>
      </c>
      <c r="H26" s="7" t="s">
        <v>61</v>
      </c>
      <c r="I26" s="7" t="s">
        <v>17</v>
      </c>
      <c r="J26" s="8"/>
      <c r="K26" s="8"/>
      <c r="L26" s="8"/>
      <c r="M26" s="8"/>
      <c r="N26" s="8"/>
      <c r="O26" s="8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>
      <c r="A27" s="7">
        <v>25</v>
      </c>
      <c r="B27" s="7" t="s">
        <v>64</v>
      </c>
      <c r="C27" s="7">
        <v>16117029</v>
      </c>
      <c r="D27" s="7" t="s">
        <v>65</v>
      </c>
      <c r="E27" s="7" t="s">
        <v>66</v>
      </c>
      <c r="F27" s="7">
        <v>3.6</v>
      </c>
      <c r="G27" s="7" t="s">
        <v>15</v>
      </c>
      <c r="H27" s="7" t="s">
        <v>16</v>
      </c>
      <c r="I27" s="7" t="s">
        <v>17</v>
      </c>
      <c r="J27" s="8"/>
      <c r="K27" s="8"/>
      <c r="L27" s="8"/>
      <c r="M27" s="8"/>
      <c r="N27" s="8"/>
      <c r="O27" s="8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>
      <c r="A28" s="7">
        <v>26</v>
      </c>
      <c r="B28" s="7" t="s">
        <v>67</v>
      </c>
      <c r="C28" s="7">
        <v>17117044</v>
      </c>
      <c r="D28" s="7" t="s">
        <v>65</v>
      </c>
      <c r="E28" s="7" t="s">
        <v>66</v>
      </c>
      <c r="F28" s="7">
        <v>3.6</v>
      </c>
      <c r="G28" s="7" t="s">
        <v>15</v>
      </c>
      <c r="H28" s="7" t="s">
        <v>16</v>
      </c>
      <c r="I28" s="7" t="s">
        <v>17</v>
      </c>
      <c r="J28" s="8"/>
      <c r="K28" s="8"/>
      <c r="L28" s="8"/>
      <c r="M28" s="8"/>
      <c r="N28" s="8"/>
      <c r="O28" s="8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>
      <c r="A29" s="10">
        <v>27</v>
      </c>
      <c r="B29" s="10" t="s">
        <v>68</v>
      </c>
      <c r="C29" s="10">
        <v>17117066</v>
      </c>
      <c r="D29" s="10" t="s">
        <v>48</v>
      </c>
      <c r="E29" s="10" t="s">
        <v>69</v>
      </c>
      <c r="F29" s="10">
        <v>9</v>
      </c>
      <c r="G29" s="10" t="s">
        <v>15</v>
      </c>
      <c r="H29" s="10" t="s">
        <v>16</v>
      </c>
      <c r="I29" s="10" t="s">
        <v>17</v>
      </c>
      <c r="J29" s="10" t="s">
        <v>37</v>
      </c>
      <c r="K29" s="10" t="s">
        <v>38</v>
      </c>
      <c r="L29" s="10" t="s">
        <v>15</v>
      </c>
      <c r="M29" s="10" t="s">
        <v>16</v>
      </c>
      <c r="N29" s="10">
        <v>3.6</v>
      </c>
      <c r="O29" s="10" t="s">
        <v>39</v>
      </c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</row>
    <row r="30" spans="1:28">
      <c r="A30" s="7">
        <v>28</v>
      </c>
      <c r="B30" s="7" t="s">
        <v>70</v>
      </c>
      <c r="C30" s="7">
        <v>17117074</v>
      </c>
      <c r="D30" s="7" t="s">
        <v>48</v>
      </c>
      <c r="E30" s="17" t="s">
        <v>69</v>
      </c>
      <c r="F30" s="7">
        <v>9</v>
      </c>
      <c r="G30" s="7" t="s">
        <v>15</v>
      </c>
      <c r="H30" s="7" t="s">
        <v>16</v>
      </c>
      <c r="I30" s="7" t="s">
        <v>17</v>
      </c>
      <c r="J30" s="8"/>
      <c r="K30" s="8"/>
      <c r="L30" s="8"/>
      <c r="M30" s="8"/>
      <c r="N30" s="8"/>
      <c r="O30" s="8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>
      <c r="A31" s="10">
        <v>29</v>
      </c>
      <c r="B31" s="12" t="s">
        <v>71</v>
      </c>
      <c r="C31" s="12">
        <f ca="1">IFERROR(__xludf.DUMMYFUNCTION("IFERROR(VLOOKUP(B31,IMPORTRANGE(""1dQrlz4NH_0d6zHLrwKlXPKeq94kpiI1eyUTvnWW01TU"",""ALL REGISTERED STUDENTS!$B2:$Z878""),3,False),"" "")"),17117072)</f>
        <v>17117072</v>
      </c>
      <c r="D31" s="18" t="s">
        <v>72</v>
      </c>
      <c r="E31" s="12" t="s">
        <v>14</v>
      </c>
      <c r="F31" s="12">
        <v>6.8</v>
      </c>
      <c r="G31" s="10" t="s">
        <v>15</v>
      </c>
      <c r="H31" s="10" t="s">
        <v>16</v>
      </c>
      <c r="I31" s="10" t="s">
        <v>17</v>
      </c>
      <c r="J31" s="12" t="s">
        <v>37</v>
      </c>
      <c r="K31" s="12" t="s">
        <v>38</v>
      </c>
      <c r="L31" s="10" t="s">
        <v>73</v>
      </c>
      <c r="M31" s="12" t="s">
        <v>16</v>
      </c>
      <c r="N31" s="12">
        <v>3.6</v>
      </c>
      <c r="O31" s="12" t="s">
        <v>39</v>
      </c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</row>
    <row r="32" spans="1:28">
      <c r="A32" s="7">
        <v>30</v>
      </c>
      <c r="B32" s="7" t="s">
        <v>74</v>
      </c>
      <c r="C32" s="8">
        <f ca="1">IFERROR(__xludf.DUMMYFUNCTION("IFERROR(VLOOKUP(B32,IMPORTRANGE(""1dQrlz4NH_0d6zHLrwKlXPKeq94kpiI1eyUTvnWW01TU"",""ALL REGISTERED STUDENTS!$B2:$Z878""),3,False),"" "")"),17117007)</f>
        <v>17117007</v>
      </c>
      <c r="D32" s="8" t="s">
        <v>72</v>
      </c>
      <c r="E32" s="8" t="s">
        <v>14</v>
      </c>
      <c r="F32" s="8">
        <v>6.8</v>
      </c>
      <c r="G32" s="7" t="s">
        <v>15</v>
      </c>
      <c r="H32" s="7" t="s">
        <v>16</v>
      </c>
      <c r="I32" s="7" t="s">
        <v>17</v>
      </c>
      <c r="J32" s="8"/>
      <c r="K32" s="8"/>
      <c r="L32" s="8"/>
      <c r="M32" s="8"/>
      <c r="N32" s="8"/>
      <c r="O32" s="8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>
      <c r="A33" s="7">
        <v>31</v>
      </c>
      <c r="B33" s="7" t="s">
        <v>75</v>
      </c>
      <c r="C33" s="7">
        <v>17117063</v>
      </c>
      <c r="D33" s="7" t="s">
        <v>76</v>
      </c>
      <c r="E33" s="17" t="s">
        <v>52</v>
      </c>
      <c r="F33" s="7">
        <v>5.0999999999999996</v>
      </c>
      <c r="G33" s="7" t="s">
        <v>15</v>
      </c>
      <c r="H33" s="7" t="s">
        <v>61</v>
      </c>
      <c r="I33" s="7" t="s">
        <v>17</v>
      </c>
      <c r="J33" s="8"/>
      <c r="K33" s="8"/>
      <c r="L33" s="8"/>
      <c r="M33" s="8"/>
      <c r="N33" s="8"/>
      <c r="O33" s="8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>
      <c r="A34" s="7">
        <v>32</v>
      </c>
      <c r="B34" s="7" t="s">
        <v>77</v>
      </c>
      <c r="C34" s="7">
        <v>17117030</v>
      </c>
      <c r="D34" s="7" t="s">
        <v>76</v>
      </c>
      <c r="E34" s="17" t="s">
        <v>52</v>
      </c>
      <c r="F34" s="7">
        <v>5.0999999999999996</v>
      </c>
      <c r="G34" s="7" t="s">
        <v>15</v>
      </c>
      <c r="H34" s="17" t="s">
        <v>61</v>
      </c>
      <c r="I34" s="7" t="s">
        <v>17</v>
      </c>
      <c r="J34" s="8"/>
      <c r="K34" s="8"/>
      <c r="L34" s="8"/>
      <c r="M34" s="8"/>
      <c r="N34" s="8"/>
      <c r="O34" s="8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>
      <c r="A35" s="10">
        <v>33</v>
      </c>
      <c r="B35" s="12" t="s">
        <v>78</v>
      </c>
      <c r="C35" s="12">
        <f ca="1">IFERROR(__xludf.DUMMYFUNCTION("IFERROR(VLOOKUP(B35,IMPORTRANGE(""1dQrlz4NH_0d6zHLrwKlXPKeq94kpiI1eyUTvnWW01TU"",""ALL REGISTERED STUDENTS!$B2:$Z878""),3,False),"" "")"),17117068)</f>
        <v>17117068</v>
      </c>
      <c r="D35" s="10" t="s">
        <v>79</v>
      </c>
      <c r="E35" s="19" t="s">
        <v>80</v>
      </c>
      <c r="F35" s="10">
        <v>12</v>
      </c>
      <c r="G35" s="10" t="s">
        <v>15</v>
      </c>
      <c r="H35" s="10" t="s">
        <v>16</v>
      </c>
      <c r="I35" s="20" t="s">
        <v>39</v>
      </c>
      <c r="J35" s="10" t="s">
        <v>81</v>
      </c>
      <c r="K35" s="10" t="s">
        <v>82</v>
      </c>
      <c r="L35" s="10" t="s">
        <v>73</v>
      </c>
      <c r="M35" s="10" t="s">
        <v>16</v>
      </c>
      <c r="N35" s="10">
        <v>18</v>
      </c>
      <c r="O35" s="21" t="s">
        <v>17</v>
      </c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</row>
    <row r="36" spans="1:28">
      <c r="A36" s="7">
        <v>34</v>
      </c>
      <c r="B36" s="8" t="s">
        <v>83</v>
      </c>
      <c r="C36" s="7">
        <v>17117016</v>
      </c>
      <c r="D36" s="7" t="s">
        <v>79</v>
      </c>
      <c r="E36" s="22" t="s">
        <v>80</v>
      </c>
      <c r="F36" s="7">
        <v>12</v>
      </c>
      <c r="G36" s="7" t="s">
        <v>15</v>
      </c>
      <c r="H36" s="7" t="s">
        <v>16</v>
      </c>
      <c r="I36" s="7" t="s">
        <v>17</v>
      </c>
      <c r="J36" s="8"/>
      <c r="K36" s="8"/>
      <c r="L36" s="8"/>
      <c r="M36" s="8"/>
      <c r="N36" s="8"/>
      <c r="O36" s="8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>
      <c r="A37" s="7">
        <v>35</v>
      </c>
      <c r="B37" s="7" t="s">
        <v>84</v>
      </c>
      <c r="C37" s="7">
        <v>1711705</v>
      </c>
      <c r="D37" s="7" t="s">
        <v>85</v>
      </c>
      <c r="E37" s="17" t="s">
        <v>52</v>
      </c>
      <c r="F37" s="7">
        <v>6.06</v>
      </c>
      <c r="G37" s="7" t="s">
        <v>15</v>
      </c>
      <c r="H37" s="7" t="s">
        <v>61</v>
      </c>
      <c r="I37" s="7" t="s">
        <v>17</v>
      </c>
      <c r="J37" s="8"/>
      <c r="K37" s="8"/>
      <c r="L37" s="8"/>
      <c r="M37" s="8"/>
      <c r="N37" s="8"/>
      <c r="O37" s="8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>
      <c r="A38" s="7">
        <v>36</v>
      </c>
      <c r="B38" s="7" t="s">
        <v>86</v>
      </c>
      <c r="C38" s="7">
        <v>17117037</v>
      </c>
      <c r="D38" s="7" t="s">
        <v>85</v>
      </c>
      <c r="E38" s="17" t="s">
        <v>52</v>
      </c>
      <c r="F38" s="7">
        <v>6.06</v>
      </c>
      <c r="G38" s="7" t="s">
        <v>15</v>
      </c>
      <c r="H38" s="7" t="s">
        <v>61</v>
      </c>
      <c r="I38" s="7" t="s">
        <v>17</v>
      </c>
      <c r="J38" s="8"/>
      <c r="K38" s="8"/>
      <c r="L38" s="8"/>
      <c r="M38" s="8"/>
      <c r="N38" s="8"/>
      <c r="O38" s="8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>
      <c r="A39" s="7">
        <v>37</v>
      </c>
      <c r="B39" s="7" t="s">
        <v>87</v>
      </c>
      <c r="C39" s="7">
        <v>17117086</v>
      </c>
      <c r="D39" s="7" t="s">
        <v>85</v>
      </c>
      <c r="E39" s="17" t="s">
        <v>52</v>
      </c>
      <c r="F39" s="7">
        <v>6.06</v>
      </c>
      <c r="G39" s="7" t="s">
        <v>15</v>
      </c>
      <c r="H39" s="7" t="s">
        <v>61</v>
      </c>
      <c r="I39" s="7" t="s">
        <v>17</v>
      </c>
      <c r="J39" s="8"/>
      <c r="K39" s="8"/>
      <c r="L39" s="8"/>
      <c r="M39" s="8"/>
      <c r="N39" s="8"/>
      <c r="O39" s="8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>
      <c r="A40" s="7">
        <v>38</v>
      </c>
      <c r="B40" s="7" t="s">
        <v>88</v>
      </c>
      <c r="C40" s="7">
        <v>17117040</v>
      </c>
      <c r="D40" s="7" t="s">
        <v>85</v>
      </c>
      <c r="E40" s="17" t="s">
        <v>52</v>
      </c>
      <c r="F40" s="7">
        <v>6.06</v>
      </c>
      <c r="G40" s="7" t="s">
        <v>15</v>
      </c>
      <c r="H40" s="7" t="s">
        <v>61</v>
      </c>
      <c r="I40" s="7" t="s">
        <v>17</v>
      </c>
      <c r="J40" s="8"/>
      <c r="K40" s="8"/>
      <c r="L40" s="8"/>
      <c r="M40" s="8"/>
      <c r="N40" s="8"/>
      <c r="O40" s="8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>
      <c r="A41" s="7">
        <v>39</v>
      </c>
      <c r="B41" s="7" t="s">
        <v>89</v>
      </c>
      <c r="C41" s="7">
        <v>17117059</v>
      </c>
      <c r="D41" s="7" t="s">
        <v>90</v>
      </c>
      <c r="E41" s="17" t="s">
        <v>52</v>
      </c>
      <c r="F41" s="7">
        <v>4.82</v>
      </c>
      <c r="G41" s="7" t="s">
        <v>15</v>
      </c>
      <c r="H41" s="7" t="s">
        <v>61</v>
      </c>
      <c r="I41" s="7" t="s">
        <v>17</v>
      </c>
      <c r="J41" s="8"/>
      <c r="K41" s="8"/>
      <c r="L41" s="8"/>
      <c r="M41" s="8"/>
      <c r="N41" s="8"/>
      <c r="O41" s="8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>
      <c r="A42" s="7">
        <v>40</v>
      </c>
      <c r="B42" s="7" t="s">
        <v>91</v>
      </c>
      <c r="C42" s="7">
        <v>17117903</v>
      </c>
      <c r="D42" s="7" t="s">
        <v>92</v>
      </c>
      <c r="E42" s="17" t="s">
        <v>52</v>
      </c>
      <c r="F42" s="7">
        <v>6</v>
      </c>
      <c r="G42" s="7" t="s">
        <v>15</v>
      </c>
      <c r="H42" s="7" t="s">
        <v>61</v>
      </c>
      <c r="I42" s="7" t="s">
        <v>17</v>
      </c>
      <c r="J42" s="8"/>
      <c r="K42" s="8"/>
      <c r="L42" s="8"/>
      <c r="M42" s="8"/>
      <c r="N42" s="8"/>
      <c r="O42" s="8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>
      <c r="A43" s="7">
        <v>41</v>
      </c>
      <c r="B43" s="23" t="s">
        <v>93</v>
      </c>
      <c r="C43" s="23">
        <v>17117057</v>
      </c>
      <c r="D43" s="23" t="s">
        <v>94</v>
      </c>
      <c r="E43" s="23" t="s">
        <v>95</v>
      </c>
      <c r="F43" s="23">
        <v>6.75</v>
      </c>
      <c r="G43" s="7" t="s">
        <v>15</v>
      </c>
      <c r="H43" s="7" t="s">
        <v>16</v>
      </c>
      <c r="I43" s="7" t="s">
        <v>17</v>
      </c>
      <c r="J43" s="8"/>
      <c r="K43" s="8"/>
      <c r="L43" s="8"/>
      <c r="M43" s="8"/>
      <c r="N43" s="8"/>
      <c r="O43" s="8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>
      <c r="A44" s="7">
        <v>42</v>
      </c>
      <c r="B44" s="7" t="s">
        <v>96</v>
      </c>
      <c r="C44" s="7">
        <v>17117043</v>
      </c>
      <c r="D44" s="7" t="s">
        <v>97</v>
      </c>
      <c r="E44" s="24" t="s">
        <v>98</v>
      </c>
      <c r="F44" s="7">
        <v>5</v>
      </c>
      <c r="G44" s="7" t="s">
        <v>15</v>
      </c>
      <c r="H44" s="7" t="s">
        <v>61</v>
      </c>
      <c r="I44" s="7" t="s">
        <v>17</v>
      </c>
      <c r="J44" s="8"/>
      <c r="K44" s="8"/>
      <c r="L44" s="8"/>
      <c r="M44" s="8"/>
      <c r="N44" s="8"/>
      <c r="O44" s="8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>
      <c r="A45" s="7">
        <v>43</v>
      </c>
      <c r="B45" s="7" t="s">
        <v>99</v>
      </c>
      <c r="C45" s="7">
        <v>17117020</v>
      </c>
      <c r="D45" s="17" t="s">
        <v>97</v>
      </c>
      <c r="E45" s="7" t="s">
        <v>95</v>
      </c>
      <c r="F45" s="7">
        <v>5</v>
      </c>
      <c r="G45" s="7" t="s">
        <v>15</v>
      </c>
      <c r="H45" s="7" t="s">
        <v>16</v>
      </c>
      <c r="I45" s="7" t="s">
        <v>17</v>
      </c>
      <c r="J45" s="8"/>
      <c r="K45" s="8"/>
      <c r="L45" s="8"/>
      <c r="M45" s="8"/>
      <c r="N45" s="8"/>
      <c r="O45" s="8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>
      <c r="A46" s="10">
        <v>44</v>
      </c>
      <c r="B46" s="10" t="s">
        <v>100</v>
      </c>
      <c r="C46" s="10">
        <v>17117044</v>
      </c>
      <c r="D46" s="10" t="s">
        <v>101</v>
      </c>
      <c r="E46" s="10" t="s">
        <v>45</v>
      </c>
      <c r="F46" s="10">
        <v>6.8</v>
      </c>
      <c r="G46" s="10" t="s">
        <v>15</v>
      </c>
      <c r="H46" s="10" t="s">
        <v>16</v>
      </c>
      <c r="I46" s="10" t="s">
        <v>17</v>
      </c>
      <c r="J46" s="10" t="s">
        <v>102</v>
      </c>
      <c r="K46" s="10" t="s">
        <v>45</v>
      </c>
      <c r="L46" s="10" t="s">
        <v>73</v>
      </c>
      <c r="M46" s="10" t="s">
        <v>16</v>
      </c>
      <c r="N46" s="10">
        <v>5.5</v>
      </c>
      <c r="O46" s="10" t="s">
        <v>39</v>
      </c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</row>
    <row r="47" spans="1:28">
      <c r="A47" s="7">
        <v>45</v>
      </c>
      <c r="B47" s="7" t="s">
        <v>103</v>
      </c>
      <c r="C47" s="7">
        <v>17117005</v>
      </c>
      <c r="D47" s="7" t="s">
        <v>104</v>
      </c>
      <c r="E47" s="7" t="s">
        <v>105</v>
      </c>
      <c r="F47" s="7">
        <v>8</v>
      </c>
      <c r="G47" s="7" t="s">
        <v>15</v>
      </c>
      <c r="H47" s="7" t="s">
        <v>16</v>
      </c>
      <c r="I47" s="7" t="s">
        <v>17</v>
      </c>
      <c r="J47" s="8"/>
      <c r="K47" s="8"/>
      <c r="L47" s="8"/>
      <c r="M47" s="8"/>
      <c r="N47" s="8"/>
      <c r="O47" s="8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>
      <c r="A48" s="7">
        <v>46</v>
      </c>
      <c r="B48" s="7" t="s">
        <v>106</v>
      </c>
      <c r="C48" s="7">
        <v>17117070</v>
      </c>
      <c r="D48" s="7" t="s">
        <v>107</v>
      </c>
      <c r="E48" s="7" t="s">
        <v>82</v>
      </c>
      <c r="F48" s="7">
        <v>9</v>
      </c>
      <c r="G48" s="7" t="s">
        <v>15</v>
      </c>
      <c r="H48" s="7" t="s">
        <v>16</v>
      </c>
      <c r="I48" s="7" t="s">
        <v>17</v>
      </c>
      <c r="J48" s="25"/>
      <c r="K48" s="25"/>
      <c r="L48" s="25"/>
      <c r="M48" s="25"/>
      <c r="N48" s="25"/>
      <c r="O48" s="25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>
      <c r="A49" s="10">
        <v>47</v>
      </c>
      <c r="B49" s="10" t="s">
        <v>108</v>
      </c>
      <c r="C49" s="10">
        <v>17117056</v>
      </c>
      <c r="D49" s="26" t="s">
        <v>109</v>
      </c>
      <c r="E49" s="10" t="s">
        <v>52</v>
      </c>
      <c r="F49" s="10">
        <v>6</v>
      </c>
      <c r="G49" s="10" t="s">
        <v>15</v>
      </c>
      <c r="H49" s="10" t="s">
        <v>61</v>
      </c>
      <c r="I49" s="10" t="s">
        <v>17</v>
      </c>
      <c r="J49" s="10" t="s">
        <v>102</v>
      </c>
      <c r="K49" s="10" t="s">
        <v>45</v>
      </c>
      <c r="L49" s="10" t="s">
        <v>73</v>
      </c>
      <c r="M49" s="10" t="s">
        <v>110</v>
      </c>
      <c r="N49" s="10">
        <v>5.5</v>
      </c>
      <c r="O49" s="20" t="s">
        <v>39</v>
      </c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</row>
    <row r="50" spans="1:28">
      <c r="A50" s="27">
        <v>48</v>
      </c>
      <c r="B50" s="27" t="s">
        <v>111</v>
      </c>
      <c r="C50" s="27">
        <v>17117061</v>
      </c>
      <c r="D50" s="27" t="s">
        <v>102</v>
      </c>
      <c r="E50" s="27" t="s">
        <v>45</v>
      </c>
      <c r="F50" s="27">
        <v>5.5</v>
      </c>
      <c r="G50" s="27" t="s">
        <v>73</v>
      </c>
      <c r="H50" s="27" t="s">
        <v>16</v>
      </c>
      <c r="I50" s="27" t="s">
        <v>17</v>
      </c>
      <c r="J50" s="28"/>
      <c r="K50" s="28"/>
      <c r="L50" s="28"/>
      <c r="M50" s="28"/>
      <c r="N50" s="28"/>
      <c r="O50" s="28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</row>
    <row r="51" spans="1:28">
      <c r="A51" s="7">
        <v>49</v>
      </c>
      <c r="B51" s="7" t="s">
        <v>112</v>
      </c>
      <c r="C51" s="7">
        <v>17117054</v>
      </c>
      <c r="D51" s="7" t="s">
        <v>109</v>
      </c>
      <c r="E51" s="7" t="s">
        <v>52</v>
      </c>
      <c r="F51" s="7">
        <v>6</v>
      </c>
      <c r="G51" s="7" t="s">
        <v>15</v>
      </c>
      <c r="H51" s="7" t="s">
        <v>61</v>
      </c>
      <c r="I51" s="8"/>
      <c r="J51" s="8"/>
      <c r="K51" s="8"/>
      <c r="L51" s="8"/>
      <c r="M51" s="8"/>
      <c r="N51" s="8"/>
      <c r="O51" s="8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>
      <c r="A52" s="7">
        <v>50</v>
      </c>
      <c r="B52" s="7" t="s">
        <v>113</v>
      </c>
      <c r="C52" s="7">
        <v>17117017</v>
      </c>
      <c r="D52" s="7" t="s">
        <v>114</v>
      </c>
      <c r="E52" s="7" t="s">
        <v>52</v>
      </c>
      <c r="F52" s="7">
        <v>6</v>
      </c>
      <c r="G52" s="7" t="s">
        <v>15</v>
      </c>
      <c r="H52" s="7" t="s">
        <v>61</v>
      </c>
      <c r="I52" s="7" t="s">
        <v>17</v>
      </c>
      <c r="J52" s="8"/>
      <c r="K52" s="8"/>
      <c r="L52" s="8"/>
      <c r="M52" s="8"/>
      <c r="N52" s="8"/>
      <c r="O52" s="8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>
      <c r="A53" s="7">
        <v>51</v>
      </c>
      <c r="B53" s="7" t="s">
        <v>115</v>
      </c>
      <c r="C53" s="7">
        <v>17117042</v>
      </c>
      <c r="D53" s="7" t="s">
        <v>114</v>
      </c>
      <c r="E53" s="7" t="s">
        <v>52</v>
      </c>
      <c r="F53" s="7">
        <v>6</v>
      </c>
      <c r="G53" s="7" t="s">
        <v>15</v>
      </c>
      <c r="H53" s="7" t="s">
        <v>61</v>
      </c>
      <c r="I53" s="7" t="s">
        <v>17</v>
      </c>
      <c r="J53" s="8"/>
      <c r="K53" s="8"/>
      <c r="L53" s="8"/>
      <c r="M53" s="8"/>
      <c r="N53" s="8"/>
      <c r="O53" s="8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>
      <c r="A54" s="7">
        <v>52</v>
      </c>
      <c r="B54" s="7" t="s">
        <v>116</v>
      </c>
      <c r="C54" s="7">
        <v>17117034</v>
      </c>
      <c r="D54" s="7" t="s">
        <v>109</v>
      </c>
      <c r="E54" s="7" t="s">
        <v>52</v>
      </c>
      <c r="F54" s="7">
        <v>6</v>
      </c>
      <c r="G54" s="7" t="s">
        <v>15</v>
      </c>
      <c r="H54" s="7" t="s">
        <v>61</v>
      </c>
      <c r="I54" s="30" t="s">
        <v>17</v>
      </c>
      <c r="J54" s="8"/>
      <c r="K54" s="8"/>
      <c r="L54" s="8"/>
      <c r="M54" s="8"/>
      <c r="N54" s="8"/>
      <c r="O54" s="8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>
      <c r="A55" s="7">
        <v>53</v>
      </c>
      <c r="B55" s="7" t="s">
        <v>117</v>
      </c>
      <c r="C55" s="7">
        <v>17117013</v>
      </c>
      <c r="D55" s="7" t="s">
        <v>109</v>
      </c>
      <c r="E55" s="7" t="s">
        <v>52</v>
      </c>
      <c r="F55" s="7">
        <v>6</v>
      </c>
      <c r="G55" s="7" t="s">
        <v>15</v>
      </c>
      <c r="H55" s="7" t="s">
        <v>61</v>
      </c>
      <c r="I55" s="30" t="s">
        <v>17</v>
      </c>
      <c r="J55" s="8"/>
      <c r="K55" s="8"/>
      <c r="L55" s="8"/>
      <c r="M55" s="8"/>
      <c r="N55" s="8"/>
      <c r="O55" s="8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>
      <c r="A56" s="31">
        <v>54</v>
      </c>
      <c r="B56" s="31" t="s">
        <v>118</v>
      </c>
      <c r="C56" s="31">
        <v>17117083</v>
      </c>
      <c r="D56" s="31" t="s">
        <v>119</v>
      </c>
      <c r="E56" s="31" t="s">
        <v>52</v>
      </c>
      <c r="F56" s="31">
        <v>3</v>
      </c>
      <c r="G56" s="31" t="s">
        <v>15</v>
      </c>
      <c r="H56" s="32" t="s">
        <v>61</v>
      </c>
      <c r="I56" s="32" t="s">
        <v>39</v>
      </c>
      <c r="J56" s="33"/>
      <c r="K56" s="31"/>
      <c r="L56" s="33"/>
      <c r="M56" s="33"/>
      <c r="N56" s="33"/>
      <c r="O56" s="33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>
      <c r="A57" s="1"/>
      <c r="B57" s="1"/>
      <c r="C57" s="1"/>
      <c r="D57" s="1"/>
      <c r="E57" s="1"/>
      <c r="F57" s="1"/>
      <c r="G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>
      <c r="A58" s="1"/>
      <c r="B58" s="1"/>
      <c r="C58" s="1"/>
      <c r="D58" s="1"/>
      <c r="E58" s="1"/>
      <c r="F58" s="1"/>
      <c r="G58" s="1"/>
      <c r="H58" s="7" t="s">
        <v>120</v>
      </c>
      <c r="I58" s="8">
        <f>SUM(F3:F55)/53</f>
        <v>7.0796226415094345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>
      <c r="A59" s="1"/>
      <c r="B59" s="1"/>
      <c r="C59" s="1"/>
      <c r="D59" s="1"/>
      <c r="E59" s="1"/>
      <c r="F59" s="1"/>
      <c r="G59" s="1"/>
      <c r="H59" s="7" t="s">
        <v>16</v>
      </c>
      <c r="I59" s="7">
        <v>35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>
      <c r="A60" s="1"/>
      <c r="B60" s="1"/>
      <c r="C60" s="1"/>
      <c r="D60" s="1"/>
      <c r="E60" s="1"/>
      <c r="F60" s="1"/>
      <c r="G60" s="1"/>
      <c r="H60" s="7" t="s">
        <v>61</v>
      </c>
      <c r="I60" s="7">
        <v>18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>
      <c r="A61" s="1"/>
      <c r="B61" s="1"/>
      <c r="C61" s="1"/>
      <c r="D61" s="1"/>
      <c r="E61" s="1"/>
      <c r="F61" s="1"/>
      <c r="G61" s="1"/>
      <c r="H61" s="7" t="s">
        <v>121</v>
      </c>
      <c r="I61" s="1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</sheetData>
  <mergeCells count="1">
    <mergeCell ref="A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B3"/>
  <sheetViews>
    <sheetView workbookViewId="0">
      <selection sqref="A1:O1"/>
    </sheetView>
  </sheetViews>
  <sheetFormatPr defaultColWidth="14.44140625" defaultRowHeight="15.75" customHeight="1"/>
  <cols>
    <col min="2" max="2" width="22.5546875" customWidth="1"/>
    <col min="4" max="4" width="24.109375" customWidth="1"/>
    <col min="5" max="5" width="21.88671875" customWidth="1"/>
  </cols>
  <sheetData>
    <row r="1" spans="1:28" ht="29.4" customHeight="1">
      <c r="A1" s="40" t="s">
        <v>122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2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4" t="s">
        <v>9</v>
      </c>
      <c r="J2" s="5" t="s">
        <v>10</v>
      </c>
      <c r="K2" s="5" t="s">
        <v>5</v>
      </c>
      <c r="L2" s="5" t="s">
        <v>7</v>
      </c>
      <c r="M2" s="5" t="s">
        <v>8</v>
      </c>
      <c r="N2" s="5" t="s">
        <v>11</v>
      </c>
      <c r="O2" s="5" t="s">
        <v>9</v>
      </c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pans="1:28">
      <c r="A3" s="34">
        <v>1</v>
      </c>
      <c r="B3" s="34" t="s">
        <v>123</v>
      </c>
      <c r="C3" s="34">
        <v>19224008</v>
      </c>
      <c r="D3" s="34" t="s">
        <v>124</v>
      </c>
      <c r="E3" s="34" t="s">
        <v>125</v>
      </c>
      <c r="F3" s="34">
        <v>7</v>
      </c>
      <c r="G3" s="34" t="s">
        <v>15</v>
      </c>
      <c r="H3" s="34" t="s">
        <v>61</v>
      </c>
      <c r="I3" s="34" t="s">
        <v>17</v>
      </c>
      <c r="J3" s="35"/>
      <c r="K3" s="35"/>
      <c r="L3" s="35"/>
      <c r="M3" s="35"/>
      <c r="N3" s="35"/>
      <c r="O3" s="35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</row>
  </sheetData>
  <mergeCells count="1">
    <mergeCell ref="A1:O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B3:E6"/>
  <sheetViews>
    <sheetView workbookViewId="0"/>
  </sheetViews>
  <sheetFormatPr defaultColWidth="14.44140625" defaultRowHeight="15.75" customHeight="1"/>
  <sheetData>
    <row r="3" spans="2:5">
      <c r="B3" s="37" t="s">
        <v>126</v>
      </c>
      <c r="C3" s="38" t="s">
        <v>127</v>
      </c>
      <c r="D3" s="38" t="s">
        <v>128</v>
      </c>
      <c r="E3" s="38" t="s">
        <v>120</v>
      </c>
    </row>
    <row r="4" spans="2:5">
      <c r="B4" s="39" t="s">
        <v>129</v>
      </c>
      <c r="C4" s="37" t="s">
        <v>130</v>
      </c>
      <c r="D4" s="37" t="s">
        <v>131</v>
      </c>
      <c r="E4" s="37" t="s">
        <v>132</v>
      </c>
    </row>
    <row r="5" spans="2:5">
      <c r="B5" s="39" t="s">
        <v>133</v>
      </c>
      <c r="C5" s="37" t="s">
        <v>134</v>
      </c>
      <c r="D5" s="37" t="s">
        <v>135</v>
      </c>
      <c r="E5" s="37" t="s">
        <v>136</v>
      </c>
    </row>
    <row r="6" spans="2:5">
      <c r="B6" s="39" t="s">
        <v>137</v>
      </c>
      <c r="C6" s="37" t="s">
        <v>138</v>
      </c>
      <c r="D6" s="37" t="s">
        <v>139</v>
      </c>
      <c r="E6" s="37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Placement Record</vt:lpstr>
      <vt:lpstr>M. Tech</vt:lpstr>
      <vt:lpstr>Sheet6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Akansha Agrawal</cp:lastModifiedBy>
  <dcterms:modified xsi:type="dcterms:W3CDTF">2021-10-03T04:58:26Z</dcterms:modified>
</cp:coreProperties>
</file>